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 Website\Technical Services\Test Methods\"/>
    </mc:Choice>
  </mc:AlternateContent>
  <xr:revisionPtr revIDLastSave="0" documentId="8_{47192277-AC39-4609-BB38-A822DE21C794}" xr6:coauthVersionLast="41" xr6:coauthVersionMax="41" xr10:uidLastSave="{00000000-0000-0000-0000-000000000000}"/>
  <bookViews>
    <workbookView xWindow="23220" yWindow="2730" windowWidth="18900" windowHeight="11055" xr2:uid="{00000000-000D-0000-FFFF-FFFF00000000}"/>
  </bookViews>
  <sheets>
    <sheet name="Site Selection worksheet Active" sheetId="6" r:id="rId1"/>
  </sheets>
  <definedNames>
    <definedName name="_xlnm.Print_Area" localSheetId="0">'Site Selection worksheet Active'!$A$1:$L$68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6" l="1"/>
  <c r="F31" i="6"/>
  <c r="I32" i="6"/>
  <c r="I31" i="6"/>
  <c r="I30" i="6"/>
  <c r="B32" i="6"/>
  <c r="A32" i="6"/>
  <c r="B31" i="6"/>
  <c r="A31" i="6"/>
  <c r="A30" i="6"/>
  <c r="B30" i="6"/>
  <c r="E32" i="6"/>
  <c r="E31" i="6"/>
  <c r="F30" i="6"/>
  <c r="E30" i="6"/>
  <c r="H31" i="6" l="1"/>
  <c r="H32" i="6"/>
  <c r="H30" i="6"/>
  <c r="F29" i="6" l="1"/>
  <c r="F27" i="6"/>
  <c r="F28" i="6"/>
  <c r="E29" i="6" l="1"/>
  <c r="H29" i="6" s="1"/>
  <c r="E28" i="6"/>
  <c r="H28" i="6" s="1"/>
  <c r="E27" i="6"/>
  <c r="H27" i="6" s="1"/>
  <c r="B18" i="6"/>
  <c r="L11" i="6"/>
  <c r="I6" i="6" s="1"/>
  <c r="J6" i="6" l="1"/>
  <c r="H6" i="6"/>
  <c r="L12" i="6" s="1"/>
  <c r="L6" i="6" s="1"/>
  <c r="E10" i="6"/>
  <c r="E11" i="6"/>
  <c r="E13" i="6" s="1"/>
  <c r="G10" i="6" l="1"/>
  <c r="G11" i="6" s="1"/>
  <c r="C18" i="6" s="1"/>
  <c r="K6" i="6" l="1"/>
  <c r="L13" i="6" s="1"/>
  <c r="L14" i="6" s="1"/>
  <c r="E14" i="6" s="1"/>
  <c r="E15" i="6" s="1"/>
  <c r="D18" i="6" s="1"/>
  <c r="F18" i="6" s="1"/>
  <c r="C27" i="6" l="1"/>
  <c r="C28" i="6" s="1"/>
  <c r="C29" i="6" s="1"/>
  <c r="C30" i="6" s="1"/>
  <c r="C31" i="6" s="1"/>
  <c r="C32" i="6" s="1"/>
</calcChain>
</file>

<file path=xl/sharedStrings.xml><?xml version="1.0" encoding="utf-8"?>
<sst xmlns="http://schemas.openxmlformats.org/spreadsheetml/2006/main" count="91" uniqueCount="80">
  <si>
    <t>day</t>
  </si>
  <si>
    <t>month</t>
  </si>
  <si>
    <t>hour</t>
  </si>
  <si>
    <t>minutes</t>
  </si>
  <si>
    <t>add</t>
  </si>
  <si>
    <t>m</t>
  </si>
  <si>
    <t>=</t>
  </si>
  <si>
    <t>Longitudinal position (m)</t>
  </si>
  <si>
    <t>Number set from Table 2</t>
  </si>
  <si>
    <t>Lateral position (m)</t>
  </si>
  <si>
    <t>Longitudinal position</t>
  </si>
  <si>
    <t>Lot length</t>
  </si>
  <si>
    <t>Number of test sites</t>
  </si>
  <si>
    <t>Long. Distance between sites</t>
  </si>
  <si>
    <t>Random number</t>
  </si>
  <si>
    <t>Calculation</t>
  </si>
  <si>
    <t>Site 1</t>
  </si>
  <si>
    <t>Site 2</t>
  </si>
  <si>
    <t>Site 1 + d</t>
  </si>
  <si>
    <t>Site 3</t>
  </si>
  <si>
    <t>Site 2 + d</t>
  </si>
  <si>
    <t>Site 4</t>
  </si>
  <si>
    <t>Site 5</t>
  </si>
  <si>
    <t>Site 6</t>
  </si>
  <si>
    <t>Lot test limits</t>
  </si>
  <si>
    <t>less 0.2 m each edge</t>
  </si>
  <si>
    <t>Transverse position</t>
  </si>
  <si>
    <t>R =</t>
  </si>
  <si>
    <t>Table 2 :  Number sets for selection of lateral positions</t>
  </si>
  <si>
    <t xml:space="preserve">Date : </t>
  </si>
  <si>
    <t>&lt;-- R transfers across</t>
  </si>
  <si>
    <t>sum of</t>
  </si>
  <si>
    <t>lot start +</t>
  </si>
  <si>
    <t>+  Ls</t>
  </si>
  <si>
    <t>Site 1 longitudinal position</t>
  </si>
  <si>
    <t>Lot boundaries</t>
  </si>
  <si>
    <t>Chainage position of first site from start of test lot limit :</t>
  </si>
  <si>
    <t>Start limit</t>
  </si>
  <si>
    <t>End limit</t>
  </si>
  <si>
    <t>End</t>
  </si>
  <si>
    <t>Start</t>
  </si>
  <si>
    <t>Start + 2 + Ls</t>
  </si>
  <si>
    <t>Exclude 2 m each end</t>
  </si>
  <si>
    <t>(based on day of month)</t>
  </si>
  <si>
    <t>Day</t>
  </si>
  <si>
    <t>Number set</t>
  </si>
  <si>
    <t>Number</t>
  </si>
  <si>
    <t>Test Lot description</t>
  </si>
  <si>
    <t xml:space="preserve">   Job </t>
  </si>
  <si>
    <t xml:space="preserve">Time:  </t>
  </si>
  <si>
    <r>
      <t>Sum of digits (</t>
    </r>
    <r>
      <rPr>
        <b/>
        <sz val="10"/>
        <rFont val="Arial"/>
        <family val="2"/>
      </rPr>
      <t>N</t>
    </r>
    <r>
      <rPr>
        <sz val="10"/>
        <rFont val="Arial"/>
        <family val="2"/>
      </rPr>
      <t>)</t>
    </r>
  </si>
  <si>
    <t>2m excluded</t>
  </si>
  <si>
    <t>Distance of first test site from start of lot =</t>
  </si>
  <si>
    <t>Ls = d*R =</t>
  </si>
  <si>
    <t>d = L / n =</t>
  </si>
  <si>
    <t>m   subtract</t>
  </si>
  <si>
    <t>L =</t>
  </si>
  <si>
    <t>n =</t>
  </si>
  <si>
    <t xml:space="preserve">January 2020  </t>
  </si>
  <si>
    <r>
      <t>m</t>
    </r>
    <r>
      <rPr>
        <sz val="11"/>
        <rFont val="Arial"/>
        <family val="2"/>
      </rPr>
      <t xml:space="preserve">  on two sides</t>
    </r>
  </si>
  <si>
    <t>Test Site</t>
  </si>
  <si>
    <t>gives</t>
  </si>
  <si>
    <t>Day number of month</t>
  </si>
  <si>
    <t>Width of test lot can be constant, unless carriageway width changes</t>
  </si>
  <si>
    <t>Width of test lot (m)</t>
  </si>
  <si>
    <t>edge (m)</t>
  </si>
  <si>
    <t>(blank)</t>
  </si>
  <si>
    <r>
      <t>Random number (</t>
    </r>
    <r>
      <rPr>
        <b/>
        <sz val="10"/>
        <rFont val="Arial"/>
        <family val="2"/>
      </rPr>
      <t>R</t>
    </r>
    <r>
      <rPr>
        <sz val="10"/>
        <rFont val="Arial"/>
        <family val="2"/>
      </rPr>
      <t>)</t>
    </r>
  </si>
  <si>
    <t>Table 1 - R number for selection of 
longitudinal locations</t>
  </si>
  <si>
    <t>number set</t>
  </si>
  <si>
    <t xml:space="preserve">Repeat summation  =  </t>
  </si>
  <si>
    <r>
      <rPr>
        <sz val="11"/>
        <rFont val="Arial"/>
        <family val="2"/>
      </rPr>
      <t xml:space="preserve">Repeat summation </t>
    </r>
    <r>
      <rPr>
        <b/>
        <sz val="11"/>
        <rFont val="Arial"/>
        <family val="2"/>
      </rPr>
      <t xml:space="preserve"> </t>
    </r>
    <r>
      <rPr>
        <sz val="12"/>
        <rFont val="Arial"/>
        <family val="2"/>
      </rPr>
      <t xml:space="preserve">=  </t>
    </r>
    <r>
      <rPr>
        <b/>
        <sz val="12"/>
        <rFont val="Arial"/>
        <family val="2"/>
      </rPr>
      <t xml:space="preserve"> N</t>
    </r>
    <r>
      <rPr>
        <sz val="11"/>
        <rFont val="Arial"/>
        <family val="2"/>
      </rPr>
      <t xml:space="preserve">  . </t>
    </r>
    <r>
      <rPr>
        <b/>
        <sz val="11"/>
        <rFont val="Arial"/>
        <family val="2"/>
      </rPr>
      <t xml:space="preserve">  </t>
    </r>
  </si>
  <si>
    <r>
      <rPr>
        <sz val="11"/>
        <rFont val="Arial"/>
        <family val="2"/>
      </rPr>
      <t xml:space="preserve">From Table 1 below </t>
    </r>
    <r>
      <rPr>
        <sz val="12"/>
        <rFont val="Arial"/>
        <family val="2"/>
      </rPr>
      <t xml:space="preserve">=&gt; </t>
    </r>
    <r>
      <rPr>
        <b/>
        <sz val="12"/>
        <rFont val="Arial"/>
        <family val="2"/>
      </rPr>
      <t xml:space="preserve">  R </t>
    </r>
    <r>
      <rPr>
        <sz val="11"/>
        <rFont val="Arial"/>
        <family val="2"/>
      </rPr>
      <t xml:space="preserve"> .</t>
    </r>
  </si>
  <si>
    <t xml:space="preserve">Lateral position is measured from one boundary edge of the formation, including the 0.2m exclusion  </t>
  </si>
  <si>
    <t>,  below,    from Table 2</t>
  </si>
  <si>
    <t>Number entry required for green cells</t>
  </si>
  <si>
    <t xml:space="preserve">  enter 6  or  3</t>
  </si>
  <si>
    <t>Longitudinal edge excluded from test lot =</t>
  </si>
  <si>
    <t xml:space="preserve">Date Time summation =  </t>
  </si>
  <si>
    <t>RC 316.10B - Calculator for Selection of Test Sites to RC 316.10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</si>
</sst>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2" fontId="0" fillId="0" borderId="0" xfId="0" applyNumberFormat="1"/>
    <xf numFmtId="0" fontId="0" fillId="0" borderId="0" xfId="0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vertical="center"/>
    </xf>
    <xf numFmtId="0" fontId="1" fillId="0" borderId="20" xfId="0" applyFont="1" applyBorder="1" applyAlignment="1" applyProtection="1">
      <alignment horizontal="right" vertical="center"/>
    </xf>
    <xf numFmtId="0" fontId="1" fillId="0" borderId="2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164" fontId="1" fillId="0" borderId="2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3" borderId="27" xfId="0" applyFont="1" applyFill="1" applyBorder="1" applyAlignment="1" applyProtection="1">
      <alignment horizontal="center" vertical="center"/>
    </xf>
    <xf numFmtId="0" fontId="4" fillId="0" borderId="0" xfId="0" applyFont="1" applyProtection="1"/>
    <xf numFmtId="164" fontId="1" fillId="0" borderId="0" xfId="0" applyNumberFormat="1" applyFont="1" applyProtection="1"/>
    <xf numFmtId="0" fontId="1" fillId="0" borderId="8" xfId="0" applyFont="1" applyBorder="1" applyProtection="1"/>
    <xf numFmtId="0" fontId="0" fillId="0" borderId="8" xfId="0" applyBorder="1" applyProtection="1"/>
    <xf numFmtId="0" fontId="4" fillId="0" borderId="18" xfId="0" applyFont="1" applyBorder="1" applyProtection="1"/>
    <xf numFmtId="0" fontId="4" fillId="0" borderId="0" xfId="0" applyFont="1" applyBorder="1" applyProtection="1"/>
    <xf numFmtId="0" fontId="4" fillId="0" borderId="7" xfId="0" applyFont="1" applyBorder="1" applyProtection="1"/>
    <xf numFmtId="0" fontId="4" fillId="0" borderId="19" xfId="0" applyFont="1" applyBorder="1" applyProtection="1"/>
    <xf numFmtId="0" fontId="1" fillId="0" borderId="0" xfId="0" applyFont="1" applyBorder="1" applyProtection="1"/>
    <xf numFmtId="0" fontId="4" fillId="0" borderId="10" xfId="0" applyFont="1" applyBorder="1" applyProtection="1"/>
    <xf numFmtId="0" fontId="0" fillId="0" borderId="12" xfId="0" applyBorder="1" applyProtection="1"/>
    <xf numFmtId="0" fontId="1" fillId="0" borderId="13" xfId="0" applyFont="1" applyBorder="1" applyProtection="1"/>
    <xf numFmtId="0" fontId="1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4" fillId="0" borderId="23" xfId="0" applyFont="1" applyBorder="1" applyProtection="1"/>
    <xf numFmtId="0" fontId="4" fillId="0" borderId="25" xfId="0" applyFont="1" applyBorder="1" applyProtection="1"/>
    <xf numFmtId="0" fontId="4" fillId="0" borderId="30" xfId="0" applyFont="1" applyBorder="1" applyProtection="1"/>
    <xf numFmtId="0" fontId="4" fillId="0" borderId="26" xfId="0" applyFont="1" applyBorder="1" applyProtection="1"/>
    <xf numFmtId="0" fontId="3" fillId="0" borderId="4" xfId="0" applyFont="1" applyBorder="1" applyProtection="1"/>
    <xf numFmtId="0" fontId="3" fillId="0" borderId="6" xfId="0" applyFont="1" applyBorder="1" applyAlignment="1" applyProtection="1">
      <alignment wrapText="1"/>
    </xf>
    <xf numFmtId="0" fontId="3" fillId="0" borderId="6" xfId="0" applyFont="1" applyBorder="1" applyAlignment="1" applyProtection="1">
      <alignment horizontal="center" wrapText="1"/>
    </xf>
    <xf numFmtId="0" fontId="4" fillId="0" borderId="4" xfId="0" applyFont="1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8" fillId="0" borderId="22" xfId="0" applyNumberFormat="1" applyFont="1" applyFill="1" applyBorder="1" applyAlignment="1" applyProtection="1">
      <alignment horizontal="center" vertical="center"/>
    </xf>
    <xf numFmtId="164" fontId="8" fillId="0" borderId="19" xfId="0" applyNumberFormat="1" applyFont="1" applyFill="1" applyBorder="1" applyAlignment="1" applyProtection="1">
      <alignment horizontal="center" vertical="center"/>
    </xf>
    <xf numFmtId="164" fontId="8" fillId="0" borderId="24" xfId="0" applyNumberFormat="1" applyFont="1" applyFill="1" applyBorder="1" applyAlignment="1" applyProtection="1">
      <alignment horizontal="center" vertical="center"/>
    </xf>
    <xf numFmtId="164" fontId="8" fillId="0" borderId="25" xfId="0" applyNumberFormat="1" applyFont="1" applyFill="1" applyBorder="1" applyAlignment="1" applyProtection="1">
      <alignment horizontal="center" vertical="center"/>
    </xf>
    <xf numFmtId="164" fontId="8" fillId="0" borderId="26" xfId="0" applyNumberFormat="1" applyFont="1" applyFill="1" applyBorder="1" applyAlignment="1" applyProtection="1">
      <alignment horizontal="center" vertical="center"/>
    </xf>
    <xf numFmtId="1" fontId="1" fillId="2" borderId="3" xfId="0" applyNumberFormat="1" applyFont="1" applyFill="1" applyBorder="1" applyAlignment="1" applyProtection="1">
      <alignment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22" xfId="0" applyNumberFormat="1" applyFont="1" applyFill="1" applyBorder="1" applyAlignment="1" applyProtection="1">
      <alignment horizontal="center" vertical="center"/>
      <protection locked="0"/>
    </xf>
    <xf numFmtId="164" fontId="1" fillId="2" borderId="2" xfId="0" applyNumberFormat="1" applyFont="1" applyFill="1" applyBorder="1" applyAlignment="1" applyProtection="1">
      <alignment vertical="center"/>
      <protection locked="0"/>
    </xf>
    <xf numFmtId="0" fontId="1" fillId="0" borderId="20" xfId="0" applyFont="1" applyFill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wrapText="1"/>
    </xf>
    <xf numFmtId="0" fontId="3" fillId="0" borderId="31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1" fillId="0" borderId="15" xfId="0" applyFont="1" applyBorder="1" applyProtection="1"/>
    <xf numFmtId="0" fontId="4" fillId="0" borderId="16" xfId="0" applyFont="1" applyBorder="1" applyAlignment="1" applyProtection="1">
      <alignment horizontal="right" vertical="center"/>
    </xf>
    <xf numFmtId="1" fontId="2" fillId="2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horizontal="right"/>
    </xf>
    <xf numFmtId="0" fontId="4" fillId="0" borderId="25" xfId="0" quotePrefix="1" applyFont="1" applyBorder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" fillId="0" borderId="1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3" xfId="0" quotePrefix="1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4" fillId="0" borderId="0" xfId="0" quotePrefix="1" applyFont="1" applyAlignment="1" applyProtection="1">
      <alignment horizontal="right" vertic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/>
    </xf>
    <xf numFmtId="0" fontId="7" fillId="0" borderId="0" xfId="0" quotePrefix="1" applyFont="1" applyAlignment="1" applyProtection="1">
      <alignment horizontal="right" vertical="center"/>
    </xf>
    <xf numFmtId="0" fontId="2" fillId="0" borderId="0" xfId="0" quotePrefix="1" applyFont="1" applyAlignment="1" applyProtection="1">
      <alignment horizontal="right" vertical="center"/>
    </xf>
    <xf numFmtId="164" fontId="4" fillId="0" borderId="3" xfId="0" applyNumberFormat="1" applyFont="1" applyBorder="1" applyAlignment="1" applyProtection="1">
      <alignment vertical="center"/>
    </xf>
    <xf numFmtId="164" fontId="4" fillId="0" borderId="3" xfId="0" applyNumberFormat="1" applyFont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vertical="center"/>
      <protection locked="0"/>
    </xf>
    <xf numFmtId="164" fontId="4" fillId="0" borderId="3" xfId="0" applyNumberFormat="1" applyFont="1" applyBorder="1" applyAlignment="1" applyProtection="1">
      <alignment horizontal="right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" fontId="1" fillId="0" borderId="3" xfId="0" applyNumberFormat="1" applyFont="1" applyFill="1" applyBorder="1" applyAlignment="1" applyProtection="1">
      <alignment horizontal="center" vertical="center"/>
    </xf>
    <xf numFmtId="1" fontId="1" fillId="0" borderId="27" xfId="0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right" vertical="center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quotePrefix="1" applyFont="1" applyAlignment="1" applyProtection="1">
      <alignment horizontal="left" vertical="center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5" fillId="0" borderId="13" xfId="0" quotePrefix="1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4" fillId="2" borderId="20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 wrapText="1"/>
    </xf>
    <xf numFmtId="0" fontId="6" fillId="0" borderId="16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</cellXfs>
  <cellStyles count="1">
    <cellStyle name="Normal" xfId="0" builtinId="0"/>
  </cellStyles>
  <dxfs count="1"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582706</xdr:colOff>
      <xdr:row>0</xdr:row>
      <xdr:rowOff>11206</xdr:rowOff>
    </xdr:from>
    <xdr:to>
      <xdr:col>3</xdr:col>
      <xdr:colOff>336176</xdr:colOff>
      <xdr:row>1</xdr:row>
      <xdr:rowOff>343835</xdr:rowOff>
    </xdr:to>
    <xdr:pic>
      <xdr:nvPicPr>
        <xdr:cNvPr id="4098" name="Picture 2" descr="new-logo">
          <a:extLst>
            <a:ext uri="{FF2B5EF4-FFF2-40B4-BE49-F238E27FC236}">
              <a16:creationId xmlns:a16="http://schemas.microsoft.com/office/drawing/2014/main" id="{9D431F08-A59C-47AD-8FED-868A4D0DE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706" y="11206"/>
          <a:ext cx="2162735" cy="680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8"/>
  <sheetViews>
    <sheetView tabSelected="1" view="pageLayout" zoomScaleNormal="85" workbookViewId="0"/>
  </sheetViews>
  <sheetFormatPr defaultRowHeight="12.75" x14ac:dyDescent="0.2"/>
  <cols>
    <col min="1" max="1" width="11.7109375" customWidth="1"/>
    <col min="2" max="2" width="13.140625" customWidth="1"/>
    <col min="3" max="3" width="11.28515625" customWidth="1"/>
    <col min="4" max="4" width="11.7109375" customWidth="1"/>
    <col min="5" max="5" width="10.7109375" customWidth="1"/>
    <col min="6" max="6" width="11.42578125" customWidth="1"/>
    <col min="7" max="8" width="10.7109375" customWidth="1"/>
    <col min="9" max="9" width="10" customWidth="1"/>
    <col min="11" max="11" width="8.85546875" customWidth="1"/>
    <col min="12" max="12" width="10.7109375" customWidth="1"/>
  </cols>
  <sheetData>
    <row r="1" spans="1:12" ht="27" customHeight="1" x14ac:dyDescent="0.25">
      <c r="A1" s="4"/>
      <c r="B1" s="4"/>
      <c r="C1" s="4"/>
      <c r="D1" s="4"/>
      <c r="E1" s="5"/>
      <c r="F1" s="4"/>
      <c r="G1" s="4"/>
      <c r="H1" s="4"/>
      <c r="I1" s="4"/>
      <c r="J1" s="6" t="s">
        <v>29</v>
      </c>
      <c r="K1" s="122"/>
      <c r="L1" s="123"/>
    </row>
    <row r="2" spans="1:12" ht="27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6" t="s">
        <v>49</v>
      </c>
      <c r="K2" s="122"/>
      <c r="L2" s="123"/>
    </row>
    <row r="3" spans="1:12" ht="23.25" customHeight="1" x14ac:dyDescent="0.25">
      <c r="A3" s="4"/>
      <c r="B3" s="133" t="s">
        <v>79</v>
      </c>
      <c r="C3" s="133"/>
      <c r="D3" s="133"/>
      <c r="E3" s="133"/>
      <c r="F3" s="133"/>
      <c r="G3" s="133"/>
      <c r="H3" s="133"/>
      <c r="I3" s="133"/>
      <c r="J3" s="131" t="s">
        <v>58</v>
      </c>
      <c r="K3" s="132"/>
      <c r="L3" s="132"/>
    </row>
    <row r="4" spans="1:12" ht="18" customHeight="1" x14ac:dyDescent="0.2">
      <c r="A4" s="136" t="s">
        <v>48</v>
      </c>
      <c r="B4" s="124"/>
      <c r="C4" s="125"/>
      <c r="D4" s="125"/>
      <c r="E4" s="126"/>
      <c r="F4" s="130" t="s">
        <v>47</v>
      </c>
      <c r="G4" s="124"/>
      <c r="H4" s="125"/>
      <c r="I4" s="125"/>
      <c r="J4" s="125"/>
      <c r="K4" s="125"/>
      <c r="L4" s="126"/>
    </row>
    <row r="5" spans="1:12" ht="18" customHeight="1" x14ac:dyDescent="0.2">
      <c r="A5" s="136"/>
      <c r="B5" s="127"/>
      <c r="C5" s="128"/>
      <c r="D5" s="128"/>
      <c r="E5" s="129"/>
      <c r="F5" s="130"/>
      <c r="G5" s="127"/>
      <c r="H5" s="128"/>
      <c r="I5" s="128"/>
      <c r="J5" s="128"/>
      <c r="K5" s="128"/>
      <c r="L5" s="129"/>
    </row>
    <row r="6" spans="1:12" ht="21.75" hidden="1" customHeight="1" x14ac:dyDescent="0.2">
      <c r="B6" s="8"/>
      <c r="C6" s="8"/>
      <c r="D6" s="8"/>
      <c r="E6" s="8"/>
      <c r="F6" s="8"/>
      <c r="G6" s="8"/>
      <c r="H6" s="100" t="str">
        <f>IF(I10&gt;0,(MID($L11,COLUMN()-(COLUMN($H6)- 1),1))," -- ")</f>
        <v xml:space="preserve"> -- </v>
      </c>
      <c r="I6" s="100">
        <f>IF(L11&gt;10,(MID($L11,COLUMN()-(COLUMN($H6)- 1),1)),0)</f>
        <v>0</v>
      </c>
      <c r="J6" s="100">
        <f>IF(L11&gt;100,(MID($L11,COLUMN()-(COLUMN($H6)- 1),1)),0)</f>
        <v>0</v>
      </c>
      <c r="K6" s="100" t="str">
        <f>IF(K10&gt;0,(MID($L12,COLUMN()-(COLUMN($K6)- 1),1))," -- ")</f>
        <v xml:space="preserve"> -- </v>
      </c>
      <c r="L6" s="100" t="e">
        <f>IF(L12&gt;10,(MID($L12,COLUMN()-(COLUMN($K6)- 1),1)),0)</f>
        <v>#VALUE!</v>
      </c>
    </row>
    <row r="7" spans="1:12" ht="21.75" customHeight="1" x14ac:dyDescent="0.25">
      <c r="A7" s="7" t="s">
        <v>10</v>
      </c>
      <c r="B7" s="8"/>
      <c r="C7" s="8"/>
      <c r="D7" s="8"/>
      <c r="E7" s="8"/>
      <c r="F7" s="8"/>
      <c r="G7" s="8"/>
      <c r="H7" s="100"/>
      <c r="I7" s="100"/>
      <c r="J7" s="100"/>
      <c r="K7" s="100"/>
      <c r="L7" s="100"/>
    </row>
    <row r="8" spans="1:12" s="2" customFormat="1" ht="20.100000000000001" customHeight="1" x14ac:dyDescent="0.2">
      <c r="A8" s="116" t="s">
        <v>35</v>
      </c>
      <c r="B8" s="117"/>
      <c r="C8" s="118"/>
      <c r="D8" s="109" t="s">
        <v>40</v>
      </c>
      <c r="E8" s="60"/>
      <c r="F8" s="109" t="s">
        <v>39</v>
      </c>
      <c r="G8" s="60"/>
      <c r="H8" s="110" t="s">
        <v>5</v>
      </c>
      <c r="I8" s="134" t="s">
        <v>75</v>
      </c>
      <c r="J8" s="134"/>
      <c r="K8" s="134"/>
      <c r="L8" s="135"/>
    </row>
    <row r="9" spans="1:12" s="2" customFormat="1" ht="18" customHeight="1" x14ac:dyDescent="0.2">
      <c r="A9" s="119" t="s">
        <v>42</v>
      </c>
      <c r="B9" s="79"/>
      <c r="C9" s="114"/>
      <c r="D9" s="103" t="s">
        <v>4</v>
      </c>
      <c r="E9" s="114">
        <v>2</v>
      </c>
      <c r="F9" s="103" t="s">
        <v>55</v>
      </c>
      <c r="G9" s="79">
        <v>2</v>
      </c>
      <c r="H9" s="111" t="s">
        <v>5</v>
      </c>
      <c r="I9" s="12" t="s">
        <v>0</v>
      </c>
      <c r="J9" s="12" t="s">
        <v>1</v>
      </c>
      <c r="K9" s="12" t="s">
        <v>2</v>
      </c>
      <c r="L9" s="12" t="s">
        <v>3</v>
      </c>
    </row>
    <row r="10" spans="1:12" s="2" customFormat="1" ht="20.100000000000001" customHeight="1" x14ac:dyDescent="0.2">
      <c r="A10" s="108" t="s">
        <v>24</v>
      </c>
      <c r="B10" s="107"/>
      <c r="C10" s="105"/>
      <c r="D10" s="115" t="s">
        <v>37</v>
      </c>
      <c r="E10" s="105">
        <f>E8+E9</f>
        <v>2</v>
      </c>
      <c r="F10" s="112" t="s">
        <v>38</v>
      </c>
      <c r="G10" s="107">
        <f>G8-G9</f>
        <v>-2</v>
      </c>
      <c r="H10" s="113" t="s">
        <v>5</v>
      </c>
      <c r="I10" s="104"/>
      <c r="J10" s="61"/>
      <c r="K10" s="61"/>
      <c r="L10" s="61"/>
    </row>
    <row r="11" spans="1:12" s="2" customFormat="1" ht="20.100000000000001" customHeight="1" x14ac:dyDescent="0.2">
      <c r="A11" s="108" t="s">
        <v>11</v>
      </c>
      <c r="B11" s="107"/>
      <c r="C11" s="107"/>
      <c r="D11" s="106" t="s">
        <v>56</v>
      </c>
      <c r="E11" s="107">
        <f>(G8-G9)-(E8+E9)</f>
        <v>-4</v>
      </c>
      <c r="F11" s="105" t="s">
        <v>5</v>
      </c>
      <c r="G11" s="13">
        <f>G10-E10</f>
        <v>-4</v>
      </c>
      <c r="H11" s="120" t="s">
        <v>5</v>
      </c>
      <c r="I11" s="17"/>
      <c r="J11" s="17"/>
      <c r="K11" s="86" t="s">
        <v>78</v>
      </c>
      <c r="L11" s="18">
        <f>I10+J10+K10+L10</f>
        <v>0</v>
      </c>
    </row>
    <row r="12" spans="1:12" s="2" customFormat="1" ht="20.100000000000001" customHeight="1" thickBot="1" x14ac:dyDescent="0.25">
      <c r="A12" s="9" t="s">
        <v>12</v>
      </c>
      <c r="B12" s="9"/>
      <c r="C12" s="9"/>
      <c r="D12" s="10" t="s">
        <v>57</v>
      </c>
      <c r="E12" s="62">
        <v>6</v>
      </c>
      <c r="F12" s="121" t="s">
        <v>76</v>
      </c>
      <c r="G12" s="9"/>
      <c r="H12" s="9"/>
      <c r="I12" s="17"/>
      <c r="J12" s="17"/>
      <c r="K12" s="86" t="s">
        <v>70</v>
      </c>
      <c r="L12" s="101" t="e">
        <f>H6+I6+J6</f>
        <v>#VALUE!</v>
      </c>
    </row>
    <row r="13" spans="1:12" s="2" customFormat="1" ht="20.100000000000001" customHeight="1" thickBot="1" x14ac:dyDescent="0.25">
      <c r="A13" s="13" t="s">
        <v>13</v>
      </c>
      <c r="B13" s="14"/>
      <c r="C13" s="14"/>
      <c r="D13" s="15" t="s">
        <v>54</v>
      </c>
      <c r="E13" s="19">
        <f>E11/E12</f>
        <v>-0.66666666666666663</v>
      </c>
      <c r="F13" s="16" t="s">
        <v>5</v>
      </c>
      <c r="G13" s="9"/>
      <c r="H13" s="11"/>
      <c r="I13" s="17"/>
      <c r="J13" s="17"/>
      <c r="K13" s="90" t="s">
        <v>71</v>
      </c>
      <c r="L13" s="102" t="e">
        <f>K6+L6</f>
        <v>#VALUE!</v>
      </c>
    </row>
    <row r="14" spans="1:12" s="2" customFormat="1" ht="20.100000000000001" customHeight="1" thickBot="1" x14ac:dyDescent="0.25">
      <c r="A14" s="13" t="s">
        <v>14</v>
      </c>
      <c r="B14" s="14"/>
      <c r="C14" s="14"/>
      <c r="D14" s="15" t="s">
        <v>27</v>
      </c>
      <c r="E14" s="64" t="e">
        <f>L14</f>
        <v>#VALUE!</v>
      </c>
      <c r="F14" s="16"/>
      <c r="G14" s="20" t="s">
        <v>30</v>
      </c>
      <c r="H14" s="9"/>
      <c r="I14" s="17"/>
      <c r="J14" s="9"/>
      <c r="K14" s="91" t="s">
        <v>72</v>
      </c>
      <c r="L14" s="21" t="e">
        <f>VLOOKUP(L13,$I$17:$K$25,3)</f>
        <v>#VALUE!</v>
      </c>
    </row>
    <row r="15" spans="1:12" ht="26.25" customHeight="1" x14ac:dyDescent="0.2">
      <c r="A15" s="22" t="s">
        <v>52</v>
      </c>
      <c r="B15" s="8"/>
      <c r="C15" s="8"/>
      <c r="D15" s="8" t="s">
        <v>53</v>
      </c>
      <c r="E15" s="23" t="e">
        <f>E14*E13</f>
        <v>#VALUE!</v>
      </c>
      <c r="F15" s="8" t="s">
        <v>5</v>
      </c>
      <c r="G15" s="8"/>
      <c r="H15" s="8"/>
      <c r="I15" s="140" t="s">
        <v>68</v>
      </c>
      <c r="J15" s="141"/>
      <c r="K15" s="141"/>
      <c r="L15" s="142"/>
    </row>
    <row r="16" spans="1:12" ht="15" customHeight="1" x14ac:dyDescent="0.2">
      <c r="A16" s="4"/>
      <c r="B16" s="4"/>
      <c r="C16" s="4"/>
      <c r="D16" s="4"/>
      <c r="E16" s="4"/>
      <c r="F16" s="4"/>
      <c r="G16" s="8"/>
      <c r="H16" s="8"/>
      <c r="I16" s="143" t="s">
        <v>50</v>
      </c>
      <c r="J16" s="144"/>
      <c r="K16" s="144" t="s">
        <v>67</v>
      </c>
      <c r="L16" s="145"/>
    </row>
    <row r="17" spans="1:12" ht="18" customHeight="1" x14ac:dyDescent="0.2">
      <c r="A17" s="28" t="s">
        <v>36</v>
      </c>
      <c r="B17" s="24"/>
      <c r="C17" s="24"/>
      <c r="D17" s="25"/>
      <c r="E17" s="25"/>
      <c r="F17" s="24"/>
      <c r="G17" s="24"/>
      <c r="H17" s="24"/>
      <c r="I17" s="26">
        <v>1</v>
      </c>
      <c r="J17" s="27"/>
      <c r="K17" s="28">
        <v>0.4</v>
      </c>
      <c r="L17" s="29"/>
    </row>
    <row r="18" spans="1:12" ht="18" customHeight="1" x14ac:dyDescent="0.2">
      <c r="A18" s="76" t="s">
        <v>31</v>
      </c>
      <c r="B18" s="77">
        <f>E8</f>
        <v>0</v>
      </c>
      <c r="C18" s="77">
        <f>IF(G11&lt;0,-G9,E9)</f>
        <v>-2</v>
      </c>
      <c r="D18" s="78" t="e">
        <f>E15</f>
        <v>#VALUE!</v>
      </c>
      <c r="E18" s="77" t="s">
        <v>6</v>
      </c>
      <c r="F18" s="78" t="e">
        <f>B18+C18+D18</f>
        <v>#VALUE!</v>
      </c>
      <c r="G18" s="79" t="s">
        <v>5</v>
      </c>
      <c r="H18" s="30"/>
      <c r="I18" s="26">
        <v>2</v>
      </c>
      <c r="J18" s="27"/>
      <c r="K18" s="31">
        <v>0.9</v>
      </c>
      <c r="L18" s="29"/>
    </row>
    <row r="19" spans="1:12" ht="18" customHeight="1" x14ac:dyDescent="0.2">
      <c r="A19" s="32"/>
      <c r="B19" s="80" t="s">
        <v>32</v>
      </c>
      <c r="C19" s="81" t="s">
        <v>51</v>
      </c>
      <c r="D19" s="82" t="s">
        <v>33</v>
      </c>
      <c r="E19" s="83" t="s">
        <v>6</v>
      </c>
      <c r="F19" s="84" t="s">
        <v>34</v>
      </c>
      <c r="G19" s="85"/>
      <c r="H19" s="33"/>
      <c r="I19" s="26">
        <v>3</v>
      </c>
      <c r="J19" s="27"/>
      <c r="K19" s="31">
        <v>0.1</v>
      </c>
      <c r="L19" s="29"/>
    </row>
    <row r="20" spans="1:12" ht="18" customHeight="1" x14ac:dyDescent="0.25">
      <c r="A20" s="7" t="s">
        <v>26</v>
      </c>
      <c r="B20" s="4"/>
      <c r="C20" s="4"/>
      <c r="D20" s="4"/>
      <c r="E20" s="4"/>
      <c r="F20" s="4"/>
      <c r="G20" s="4"/>
      <c r="H20" s="4"/>
      <c r="I20" s="26">
        <v>4</v>
      </c>
      <c r="J20" s="27"/>
      <c r="K20" s="31">
        <v>0.6</v>
      </c>
      <c r="L20" s="29"/>
    </row>
    <row r="21" spans="1:12" ht="18" customHeight="1" x14ac:dyDescent="0.2">
      <c r="A21" s="8"/>
      <c r="B21" s="75" t="s">
        <v>63</v>
      </c>
      <c r="C21" s="34"/>
      <c r="D21" s="8"/>
      <c r="E21" s="8"/>
      <c r="F21" s="8"/>
      <c r="G21" s="8"/>
      <c r="H21" s="8"/>
      <c r="I21" s="26">
        <v>5</v>
      </c>
      <c r="J21" s="27"/>
      <c r="K21" s="31">
        <v>0.3</v>
      </c>
      <c r="L21" s="29"/>
    </row>
    <row r="22" spans="1:12" ht="18" customHeight="1" x14ac:dyDescent="0.2">
      <c r="A22" s="8"/>
      <c r="B22" s="8"/>
      <c r="C22" s="8"/>
      <c r="D22" s="35" t="s">
        <v>77</v>
      </c>
      <c r="E22" s="8">
        <v>0.2</v>
      </c>
      <c r="F22" s="8" t="s">
        <v>59</v>
      </c>
      <c r="G22" s="8"/>
      <c r="H22" s="8"/>
      <c r="I22" s="26">
        <v>6</v>
      </c>
      <c r="J22" s="27"/>
      <c r="K22" s="31">
        <v>0.2</v>
      </c>
      <c r="L22" s="29"/>
    </row>
    <row r="23" spans="1:12" ht="18" customHeight="1" thickBot="1" x14ac:dyDescent="0.25">
      <c r="A23" s="9"/>
      <c r="B23" s="9"/>
      <c r="C23" s="9"/>
      <c r="D23" s="10"/>
      <c r="E23" s="9"/>
      <c r="F23" s="11"/>
      <c r="G23" s="17"/>
      <c r="H23" s="11" t="s">
        <v>73</v>
      </c>
      <c r="I23" s="26">
        <v>7</v>
      </c>
      <c r="J23" s="27"/>
      <c r="K23" s="31">
        <v>0.7</v>
      </c>
      <c r="L23" s="29"/>
    </row>
    <row r="24" spans="1:12" ht="18" customHeight="1" x14ac:dyDescent="0.2">
      <c r="A24" s="8"/>
      <c r="B24" s="4"/>
      <c r="C24" s="8"/>
      <c r="D24" s="69"/>
      <c r="E24" s="70" t="s">
        <v>62</v>
      </c>
      <c r="F24" s="71"/>
      <c r="G24" s="72" t="s">
        <v>61</v>
      </c>
      <c r="H24" s="87" t="s">
        <v>65</v>
      </c>
      <c r="I24" s="26">
        <v>8</v>
      </c>
      <c r="J24" s="27"/>
      <c r="K24" s="31">
        <v>0.8</v>
      </c>
      <c r="L24" s="29"/>
    </row>
    <row r="25" spans="1:12" ht="18" customHeight="1" thickBot="1" x14ac:dyDescent="0.25">
      <c r="A25" s="8"/>
      <c r="B25" s="8"/>
      <c r="C25" s="8"/>
      <c r="D25" s="36"/>
      <c r="E25" s="73" t="s">
        <v>69</v>
      </c>
      <c r="F25" s="74" t="s">
        <v>74</v>
      </c>
      <c r="G25" s="39"/>
      <c r="H25" s="88">
        <v>0.2</v>
      </c>
      <c r="I25" s="36">
        <v>9</v>
      </c>
      <c r="J25" s="37"/>
      <c r="K25" s="38">
        <v>0.5</v>
      </c>
      <c r="L25" s="39"/>
    </row>
    <row r="26" spans="1:12" ht="25.5" customHeight="1" x14ac:dyDescent="0.2">
      <c r="A26" s="53" t="s">
        <v>60</v>
      </c>
      <c r="B26" s="40" t="s">
        <v>15</v>
      </c>
      <c r="C26" s="41" t="s">
        <v>7</v>
      </c>
      <c r="D26" s="66" t="s">
        <v>64</v>
      </c>
      <c r="E26" s="67" t="s">
        <v>25</v>
      </c>
      <c r="F26" s="67" t="s">
        <v>8</v>
      </c>
      <c r="G26" s="68" t="s">
        <v>66</v>
      </c>
      <c r="H26" s="42" t="s">
        <v>9</v>
      </c>
      <c r="I26" s="4"/>
      <c r="J26" s="4"/>
      <c r="K26" s="4"/>
      <c r="L26" s="4"/>
    </row>
    <row r="27" spans="1:12" ht="18" customHeight="1" x14ac:dyDescent="0.2">
      <c r="A27" s="65" t="s">
        <v>16</v>
      </c>
      <c r="B27" s="43" t="s">
        <v>41</v>
      </c>
      <c r="C27" s="96" t="e">
        <f>E8+C18+E15</f>
        <v>#VALUE!</v>
      </c>
      <c r="D27" s="63">
        <v>0</v>
      </c>
      <c r="E27" s="92">
        <f t="shared" ref="E27:E29" si="0">D27-(2*$E$22)</f>
        <v>-0.4</v>
      </c>
      <c r="F27" s="93" t="e">
        <f>VLOOKUP($F$24,$B$38:$H$68,2)</f>
        <v>#N/A</v>
      </c>
      <c r="G27" s="94"/>
      <c r="H27" s="96" t="e">
        <f>(E27*F27)+$E$22</f>
        <v>#N/A</v>
      </c>
      <c r="I27" s="4"/>
      <c r="J27" s="4"/>
      <c r="K27" s="4"/>
      <c r="L27" s="4"/>
    </row>
    <row r="28" spans="1:12" ht="18" customHeight="1" x14ac:dyDescent="0.2">
      <c r="A28" s="65" t="s">
        <v>17</v>
      </c>
      <c r="B28" s="89" t="s">
        <v>18</v>
      </c>
      <c r="C28" s="96" t="e">
        <f>C27+$E$13</f>
        <v>#VALUE!</v>
      </c>
      <c r="D28" s="63">
        <v>0</v>
      </c>
      <c r="E28" s="92">
        <f t="shared" si="0"/>
        <v>-0.4</v>
      </c>
      <c r="F28" s="93" t="e">
        <f>VLOOKUP($F$24,$B$38:$H$68,3)</f>
        <v>#N/A</v>
      </c>
      <c r="G28" s="94"/>
      <c r="H28" s="96" t="e">
        <f t="shared" ref="H28:H29" si="1">(E28*F28)+$E$22</f>
        <v>#N/A</v>
      </c>
      <c r="I28" s="8"/>
      <c r="J28" s="8"/>
      <c r="K28" s="8"/>
      <c r="L28" s="8"/>
    </row>
    <row r="29" spans="1:12" ht="18" customHeight="1" x14ac:dyDescent="0.2">
      <c r="A29" s="65" t="s">
        <v>19</v>
      </c>
      <c r="B29" s="89" t="s">
        <v>20</v>
      </c>
      <c r="C29" s="96" t="e">
        <f>C28+$E$13</f>
        <v>#VALUE!</v>
      </c>
      <c r="D29" s="63">
        <v>0</v>
      </c>
      <c r="E29" s="92">
        <f t="shared" si="0"/>
        <v>-0.4</v>
      </c>
      <c r="F29" s="93" t="e">
        <f>VLOOKUP($F$24,$B$38:$H$68,4)</f>
        <v>#N/A</v>
      </c>
      <c r="G29" s="94"/>
      <c r="H29" s="96" t="e">
        <f t="shared" si="1"/>
        <v>#N/A</v>
      </c>
      <c r="I29" s="8"/>
      <c r="J29" s="8"/>
      <c r="K29" s="8"/>
      <c r="L29" s="8"/>
    </row>
    <row r="30" spans="1:12" ht="18" customHeight="1" x14ac:dyDescent="0.2">
      <c r="A30" s="65" t="str">
        <f>IF($E$12=6,"Site 4"," -- ")</f>
        <v>Site 4</v>
      </c>
      <c r="B30" s="89" t="str">
        <f>IF($E$12=6,"Site 3 + d"," -- ")</f>
        <v>Site 3 + d</v>
      </c>
      <c r="C30" s="96" t="e">
        <f>IF($E$12=6,C29+$E$13," -- ")</f>
        <v>#VALUE!</v>
      </c>
      <c r="D30" s="63">
        <v>0</v>
      </c>
      <c r="E30" s="95">
        <f>IF($E$12=6,D30-(2*$E$22)," -- ")</f>
        <v>-0.4</v>
      </c>
      <c r="F30" s="93" t="e">
        <f>IF($E$12=6,(VLOOKUP($F$24,$B$38:$H$68,5))," -- ")</f>
        <v>#N/A</v>
      </c>
      <c r="G30" s="94"/>
      <c r="H30" s="96" t="e">
        <f>IF($E$12=6,(E30*F30)+$E$22," -- ")</f>
        <v>#N/A</v>
      </c>
      <c r="I30" s="22" t="str">
        <f>IF($E$12=3,"  if n = 3, this row hidden"," -- ")</f>
        <v xml:space="preserve"> -- </v>
      </c>
      <c r="J30" s="8"/>
      <c r="K30" s="8"/>
      <c r="L30" s="8"/>
    </row>
    <row r="31" spans="1:12" ht="18" customHeight="1" x14ac:dyDescent="0.2">
      <c r="A31" s="65" t="str">
        <f t="shared" ref="A31:A32" si="2">IF($E$12=6,"Site 4"," -- ")</f>
        <v>Site 4</v>
      </c>
      <c r="B31" s="89" t="str">
        <f t="shared" ref="B31:B32" si="3">IF($E$12=6,"Site 3 + d"," -- ")</f>
        <v>Site 3 + d</v>
      </c>
      <c r="C31" s="96" t="e">
        <f t="shared" ref="C31:C32" si="4">IF($E$12=6,C30+$E$13," -- ")</f>
        <v>#VALUE!</v>
      </c>
      <c r="D31" s="63">
        <v>0</v>
      </c>
      <c r="E31" s="95">
        <f t="shared" ref="E31:E32" si="5">IF($E$12=6,D31-(2*$E$22)," -- ")</f>
        <v>-0.4</v>
      </c>
      <c r="F31" s="93" t="e">
        <f>IF($E$12=6,(VLOOKUP($F$24,$B$38:$H$68,6))," -- ")</f>
        <v>#N/A</v>
      </c>
      <c r="G31" s="94"/>
      <c r="H31" s="96" t="e">
        <f t="shared" ref="H31:H32" si="6">IF($E$12=6,(E31*F31)+$E$22," -- ")</f>
        <v>#N/A</v>
      </c>
      <c r="I31" s="22" t="str">
        <f t="shared" ref="I31:I32" si="7">IF($E$12=3,"  if n = 3, this row hidden"," -- ")</f>
        <v xml:space="preserve"> -- </v>
      </c>
      <c r="J31" s="8"/>
      <c r="K31" s="8"/>
      <c r="L31" s="8"/>
    </row>
    <row r="32" spans="1:12" ht="18" customHeight="1" thickBot="1" x14ac:dyDescent="0.25">
      <c r="A32" s="65" t="str">
        <f t="shared" si="2"/>
        <v>Site 4</v>
      </c>
      <c r="B32" s="89" t="str">
        <f t="shared" si="3"/>
        <v>Site 3 + d</v>
      </c>
      <c r="C32" s="97" t="e">
        <f t="shared" si="4"/>
        <v>#VALUE!</v>
      </c>
      <c r="D32" s="63">
        <v>0</v>
      </c>
      <c r="E32" s="95">
        <f t="shared" si="5"/>
        <v>-0.4</v>
      </c>
      <c r="F32" s="93" t="e">
        <f>IF($E$12=6,(VLOOKUP($F$24,$B$38:$H$68,7))," -- ")</f>
        <v>#N/A</v>
      </c>
      <c r="G32" s="94"/>
      <c r="H32" s="97" t="e">
        <f t="shared" si="6"/>
        <v>#N/A</v>
      </c>
      <c r="I32" s="22" t="str">
        <f t="shared" si="7"/>
        <v xml:space="preserve"> -- </v>
      </c>
      <c r="J32" s="8"/>
      <c r="K32" s="8"/>
      <c r="L32" s="8"/>
    </row>
    <row r="33" spans="1:18" ht="9.75" customHeight="1" thickBo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8" ht="15.75" x14ac:dyDescent="0.25">
      <c r="A34" s="4"/>
      <c r="B34" s="137" t="s">
        <v>28</v>
      </c>
      <c r="C34" s="138"/>
      <c r="D34" s="138"/>
      <c r="E34" s="138"/>
      <c r="F34" s="138"/>
      <c r="G34" s="138"/>
      <c r="H34" s="139"/>
      <c r="I34" s="4"/>
      <c r="J34" s="4"/>
      <c r="K34" s="4"/>
      <c r="L34" s="4"/>
    </row>
    <row r="35" spans="1:18" x14ac:dyDescent="0.2">
      <c r="A35" s="4"/>
      <c r="B35" s="44"/>
      <c r="C35" s="45"/>
      <c r="D35" s="45" t="s">
        <v>43</v>
      </c>
      <c r="E35" s="45"/>
      <c r="F35" s="45"/>
      <c r="G35" s="45"/>
      <c r="H35" s="46"/>
      <c r="I35" s="4"/>
      <c r="J35" s="4"/>
      <c r="K35" s="4"/>
      <c r="L35" s="4"/>
    </row>
    <row r="36" spans="1:18" x14ac:dyDescent="0.2">
      <c r="A36" s="4"/>
      <c r="B36" s="98" t="s">
        <v>44</v>
      </c>
      <c r="C36" s="47"/>
      <c r="D36" s="48"/>
      <c r="E36" s="48" t="s">
        <v>45</v>
      </c>
      <c r="F36" s="48"/>
      <c r="G36" s="48"/>
      <c r="H36" s="49"/>
      <c r="I36" s="4"/>
      <c r="J36" s="4"/>
      <c r="K36" s="4"/>
      <c r="L36" s="4"/>
    </row>
    <row r="37" spans="1:18" x14ac:dyDescent="0.2">
      <c r="A37" s="4"/>
      <c r="B37" s="99" t="s">
        <v>46</v>
      </c>
      <c r="C37" s="50" t="s">
        <v>16</v>
      </c>
      <c r="D37" s="48" t="s">
        <v>17</v>
      </c>
      <c r="E37" s="50" t="s">
        <v>19</v>
      </c>
      <c r="F37" s="48" t="s">
        <v>21</v>
      </c>
      <c r="G37" s="50" t="s">
        <v>22</v>
      </c>
      <c r="H37" s="49" t="s">
        <v>23</v>
      </c>
      <c r="I37" s="4"/>
      <c r="J37" s="4"/>
      <c r="K37" s="4"/>
      <c r="L37" s="4"/>
    </row>
    <row r="38" spans="1:18" x14ac:dyDescent="0.2">
      <c r="A38" s="4"/>
      <c r="B38" s="51">
        <v>1</v>
      </c>
      <c r="C38" s="55">
        <v>0</v>
      </c>
      <c r="D38" s="54">
        <v>0.6</v>
      </c>
      <c r="E38" s="55">
        <v>0.5</v>
      </c>
      <c r="F38" s="54">
        <v>0.1</v>
      </c>
      <c r="G38" s="55">
        <v>0.8</v>
      </c>
      <c r="H38" s="56">
        <v>0.3</v>
      </c>
      <c r="I38" s="4"/>
      <c r="J38" s="4"/>
      <c r="K38" s="4"/>
      <c r="L38" s="4"/>
    </row>
    <row r="39" spans="1:18" x14ac:dyDescent="0.2">
      <c r="A39" s="4"/>
      <c r="B39" s="51">
        <v>2</v>
      </c>
      <c r="C39" s="55">
        <v>0.5</v>
      </c>
      <c r="D39" s="54">
        <v>0.2</v>
      </c>
      <c r="E39" s="55">
        <v>0.4</v>
      </c>
      <c r="F39" s="54">
        <v>0.1</v>
      </c>
      <c r="G39" s="55">
        <v>0.7</v>
      </c>
      <c r="H39" s="56">
        <v>0.3</v>
      </c>
      <c r="I39" s="4"/>
      <c r="J39" s="4"/>
      <c r="K39" s="4"/>
      <c r="L39" s="4"/>
    </row>
    <row r="40" spans="1:18" x14ac:dyDescent="0.2">
      <c r="A40" s="4"/>
      <c r="B40" s="51">
        <v>3</v>
      </c>
      <c r="C40" s="55">
        <v>0.7</v>
      </c>
      <c r="D40" s="54">
        <v>0</v>
      </c>
      <c r="E40" s="55">
        <v>0.1</v>
      </c>
      <c r="F40" s="54">
        <v>0.8</v>
      </c>
      <c r="G40" s="55">
        <v>0.4</v>
      </c>
      <c r="H40" s="56">
        <v>1</v>
      </c>
      <c r="I40" s="4"/>
      <c r="J40" s="4"/>
      <c r="K40" s="4"/>
      <c r="L40" s="4"/>
    </row>
    <row r="41" spans="1:18" x14ac:dyDescent="0.2">
      <c r="A41" s="4"/>
      <c r="B41" s="51">
        <v>4</v>
      </c>
      <c r="C41" s="55">
        <v>0.3</v>
      </c>
      <c r="D41" s="54">
        <v>1</v>
      </c>
      <c r="E41" s="55">
        <v>0.1</v>
      </c>
      <c r="F41" s="54">
        <v>0.6</v>
      </c>
      <c r="G41" s="55">
        <v>0.8</v>
      </c>
      <c r="H41" s="56">
        <v>0.4</v>
      </c>
      <c r="I41" s="4"/>
      <c r="J41" s="4"/>
      <c r="K41" s="4"/>
      <c r="L41" s="4"/>
      <c r="Q41" s="1"/>
      <c r="R41" s="1"/>
    </row>
    <row r="42" spans="1:18" x14ac:dyDescent="0.2">
      <c r="A42" s="4"/>
      <c r="B42" s="51">
        <v>5</v>
      </c>
      <c r="C42" s="55">
        <v>1</v>
      </c>
      <c r="D42" s="54">
        <v>0.8</v>
      </c>
      <c r="E42" s="55">
        <v>0.1</v>
      </c>
      <c r="F42" s="54">
        <v>0.3</v>
      </c>
      <c r="G42" s="55">
        <v>0.5</v>
      </c>
      <c r="H42" s="56">
        <v>0</v>
      </c>
      <c r="I42" s="4"/>
      <c r="J42" s="4"/>
      <c r="K42" s="4"/>
      <c r="L42" s="4"/>
    </row>
    <row r="43" spans="1:18" x14ac:dyDescent="0.2">
      <c r="A43" s="4"/>
      <c r="B43" s="51">
        <v>6</v>
      </c>
      <c r="C43" s="55">
        <v>0.5</v>
      </c>
      <c r="D43" s="54">
        <v>0.9</v>
      </c>
      <c r="E43" s="55">
        <v>0.8</v>
      </c>
      <c r="F43" s="54">
        <v>0.1</v>
      </c>
      <c r="G43" s="55">
        <v>0.3</v>
      </c>
      <c r="H43" s="56">
        <v>0.4</v>
      </c>
      <c r="I43" s="4"/>
      <c r="J43" s="4"/>
      <c r="K43" s="4"/>
      <c r="L43" s="4"/>
    </row>
    <row r="44" spans="1:18" x14ac:dyDescent="0.2">
      <c r="A44" s="4"/>
      <c r="B44" s="51">
        <v>7</v>
      </c>
      <c r="C44" s="55">
        <v>0.9</v>
      </c>
      <c r="D44" s="54">
        <v>0.8</v>
      </c>
      <c r="E44" s="55">
        <v>0.4</v>
      </c>
      <c r="F44" s="54">
        <v>0.3</v>
      </c>
      <c r="G44" s="55">
        <v>0.6</v>
      </c>
      <c r="H44" s="56">
        <v>0</v>
      </c>
      <c r="I44" s="4"/>
      <c r="J44" s="4"/>
      <c r="K44" s="4"/>
      <c r="L44" s="4"/>
    </row>
    <row r="45" spans="1:18" x14ac:dyDescent="0.2">
      <c r="A45" s="4"/>
      <c r="B45" s="51">
        <v>8</v>
      </c>
      <c r="C45" s="55">
        <v>0.8</v>
      </c>
      <c r="D45" s="54">
        <v>0.5</v>
      </c>
      <c r="E45" s="55">
        <v>0.6</v>
      </c>
      <c r="F45" s="54">
        <v>0.2</v>
      </c>
      <c r="G45" s="55">
        <v>0.1</v>
      </c>
      <c r="H45" s="56">
        <v>1</v>
      </c>
      <c r="I45" s="4"/>
      <c r="J45" s="4"/>
      <c r="K45" s="4"/>
      <c r="L45" s="4"/>
      <c r="Q45" s="1"/>
      <c r="R45" s="1"/>
    </row>
    <row r="46" spans="1:18" x14ac:dyDescent="0.2">
      <c r="A46" s="4"/>
      <c r="B46" s="51">
        <v>9</v>
      </c>
      <c r="C46" s="55">
        <v>0.6</v>
      </c>
      <c r="D46" s="54">
        <v>0</v>
      </c>
      <c r="E46" s="55">
        <v>0.2</v>
      </c>
      <c r="F46" s="54">
        <v>0.5</v>
      </c>
      <c r="G46" s="55">
        <v>1</v>
      </c>
      <c r="H46" s="56">
        <v>0.4</v>
      </c>
      <c r="I46" s="4"/>
      <c r="J46" s="4"/>
      <c r="K46" s="4"/>
      <c r="L46" s="4"/>
    </row>
    <row r="47" spans="1:18" x14ac:dyDescent="0.2">
      <c r="A47" s="4"/>
      <c r="B47" s="51">
        <v>10</v>
      </c>
      <c r="C47" s="55">
        <v>0.2</v>
      </c>
      <c r="D47" s="54">
        <v>0.8</v>
      </c>
      <c r="E47" s="55">
        <v>0.7</v>
      </c>
      <c r="F47" s="54">
        <v>0.5</v>
      </c>
      <c r="G47" s="55">
        <v>1</v>
      </c>
      <c r="H47" s="56">
        <v>0.9</v>
      </c>
      <c r="I47" s="4"/>
      <c r="J47" s="4"/>
      <c r="K47" s="4"/>
      <c r="L47" s="4"/>
    </row>
    <row r="48" spans="1:18" x14ac:dyDescent="0.2">
      <c r="A48" s="4"/>
      <c r="B48" s="51">
        <v>11</v>
      </c>
      <c r="C48" s="55">
        <v>0.6</v>
      </c>
      <c r="D48" s="54">
        <v>0.4</v>
      </c>
      <c r="E48" s="55">
        <v>1</v>
      </c>
      <c r="F48" s="54">
        <v>0.9</v>
      </c>
      <c r="G48" s="55">
        <v>0</v>
      </c>
      <c r="H48" s="56">
        <v>0.7</v>
      </c>
      <c r="I48" s="4"/>
      <c r="J48" s="4"/>
      <c r="K48" s="4"/>
      <c r="L48" s="4"/>
    </row>
    <row r="49" spans="1:20" x14ac:dyDescent="0.2">
      <c r="A49" s="4"/>
      <c r="B49" s="51">
        <v>12</v>
      </c>
      <c r="C49" s="55">
        <v>0.6</v>
      </c>
      <c r="D49" s="54">
        <v>0.9</v>
      </c>
      <c r="E49" s="55">
        <v>0.5</v>
      </c>
      <c r="F49" s="54">
        <v>0.8</v>
      </c>
      <c r="G49" s="55">
        <v>0.7</v>
      </c>
      <c r="H49" s="56">
        <v>0</v>
      </c>
      <c r="I49" s="4"/>
      <c r="J49" s="4"/>
      <c r="K49" s="4"/>
      <c r="L49" s="4"/>
      <c r="R49" s="1"/>
      <c r="S49" s="1"/>
      <c r="T49" s="1"/>
    </row>
    <row r="50" spans="1:20" x14ac:dyDescent="0.2">
      <c r="A50" s="4"/>
      <c r="B50" s="51">
        <v>13</v>
      </c>
      <c r="C50" s="55">
        <v>0.7</v>
      </c>
      <c r="D50" s="54">
        <v>0.4</v>
      </c>
      <c r="E50" s="55">
        <v>1</v>
      </c>
      <c r="F50" s="54">
        <v>0.2</v>
      </c>
      <c r="G50" s="55">
        <v>0.8</v>
      </c>
      <c r="H50" s="56">
        <v>0.9</v>
      </c>
      <c r="I50" s="4"/>
      <c r="J50" s="4"/>
      <c r="K50" s="4"/>
      <c r="L50" s="4"/>
      <c r="R50" s="1"/>
    </row>
    <row r="51" spans="1:20" x14ac:dyDescent="0.2">
      <c r="A51" s="4"/>
      <c r="B51" s="51">
        <v>14</v>
      </c>
      <c r="C51" s="55">
        <v>0.3</v>
      </c>
      <c r="D51" s="54">
        <v>0.9</v>
      </c>
      <c r="E51" s="55">
        <v>0.4</v>
      </c>
      <c r="F51" s="54">
        <v>0.1</v>
      </c>
      <c r="G51" s="55">
        <v>0.2</v>
      </c>
      <c r="H51" s="56">
        <v>0.5</v>
      </c>
      <c r="I51" s="4"/>
      <c r="J51" s="4"/>
      <c r="K51" s="4"/>
      <c r="L51" s="4"/>
    </row>
    <row r="52" spans="1:20" x14ac:dyDescent="0.2">
      <c r="A52" s="4"/>
      <c r="B52" s="51">
        <v>15</v>
      </c>
      <c r="C52" s="55">
        <v>0.3</v>
      </c>
      <c r="D52" s="54">
        <v>0</v>
      </c>
      <c r="E52" s="55">
        <v>0.9</v>
      </c>
      <c r="F52" s="54">
        <v>1</v>
      </c>
      <c r="G52" s="55">
        <v>0.2</v>
      </c>
      <c r="H52" s="56">
        <v>0.3</v>
      </c>
      <c r="I52" s="4"/>
      <c r="J52" s="4"/>
      <c r="K52" s="4"/>
      <c r="L52" s="4"/>
    </row>
    <row r="53" spans="1:20" x14ac:dyDescent="0.2">
      <c r="A53" s="4"/>
      <c r="B53" s="51">
        <v>16</v>
      </c>
      <c r="C53" s="55">
        <v>0.2</v>
      </c>
      <c r="D53" s="54">
        <v>0.9</v>
      </c>
      <c r="E53" s="55">
        <v>0.1</v>
      </c>
      <c r="F53" s="54">
        <v>0.5</v>
      </c>
      <c r="G53" s="55">
        <v>0</v>
      </c>
      <c r="H53" s="56">
        <v>0.7</v>
      </c>
      <c r="I53" s="4"/>
      <c r="J53" s="4"/>
      <c r="K53" s="4"/>
      <c r="L53" s="4"/>
    </row>
    <row r="54" spans="1:20" x14ac:dyDescent="0.2">
      <c r="A54" s="4"/>
      <c r="B54" s="51">
        <v>17</v>
      </c>
      <c r="C54" s="55">
        <v>0.7</v>
      </c>
      <c r="D54" s="54">
        <v>0.4</v>
      </c>
      <c r="E54" s="55">
        <v>0.3</v>
      </c>
      <c r="F54" s="54">
        <v>0.5</v>
      </c>
      <c r="G54" s="55">
        <v>1</v>
      </c>
      <c r="H54" s="56">
        <v>0.6</v>
      </c>
      <c r="I54" s="4"/>
      <c r="J54" s="4"/>
      <c r="K54" s="4"/>
      <c r="L54" s="4"/>
    </row>
    <row r="55" spans="1:20" x14ac:dyDescent="0.2">
      <c r="A55" s="4"/>
      <c r="B55" s="51">
        <v>18</v>
      </c>
      <c r="C55" s="55">
        <v>0.7</v>
      </c>
      <c r="D55" s="54">
        <v>0.9</v>
      </c>
      <c r="E55" s="55">
        <v>0.3</v>
      </c>
      <c r="F55" s="54">
        <v>1</v>
      </c>
      <c r="G55" s="55">
        <v>0.1</v>
      </c>
      <c r="H55" s="56">
        <v>0.5</v>
      </c>
      <c r="I55" s="4"/>
      <c r="J55" s="4"/>
      <c r="K55" s="4"/>
      <c r="L55" s="4"/>
      <c r="Q55" s="3"/>
    </row>
    <row r="56" spans="1:20" x14ac:dyDescent="0.2">
      <c r="A56" s="4"/>
      <c r="B56" s="51">
        <v>19</v>
      </c>
      <c r="C56" s="55">
        <v>0.1</v>
      </c>
      <c r="D56" s="54">
        <v>0.3</v>
      </c>
      <c r="E56" s="55">
        <v>0.7</v>
      </c>
      <c r="F56" s="54">
        <v>0.4</v>
      </c>
      <c r="G56" s="55">
        <v>0.2</v>
      </c>
      <c r="H56" s="56">
        <v>1</v>
      </c>
      <c r="I56" s="4"/>
      <c r="J56" s="4"/>
      <c r="K56" s="4"/>
      <c r="L56" s="4"/>
    </row>
    <row r="57" spans="1:20" x14ac:dyDescent="0.2">
      <c r="A57" s="4"/>
      <c r="B57" s="51">
        <v>20</v>
      </c>
      <c r="C57" s="55">
        <v>0.8</v>
      </c>
      <c r="D57" s="54">
        <v>0.2</v>
      </c>
      <c r="E57" s="55">
        <v>0.6</v>
      </c>
      <c r="F57" s="54">
        <v>0.9</v>
      </c>
      <c r="G57" s="55">
        <v>0.7</v>
      </c>
      <c r="H57" s="56">
        <v>0</v>
      </c>
      <c r="I57" s="4"/>
      <c r="J57" s="4"/>
      <c r="K57" s="4"/>
      <c r="L57" s="4"/>
    </row>
    <row r="58" spans="1:20" x14ac:dyDescent="0.2">
      <c r="A58" s="4"/>
      <c r="B58" s="51">
        <v>21</v>
      </c>
      <c r="C58" s="55">
        <v>0.2</v>
      </c>
      <c r="D58" s="54">
        <v>0.6</v>
      </c>
      <c r="E58" s="55">
        <v>0</v>
      </c>
      <c r="F58" s="54">
        <v>0.1</v>
      </c>
      <c r="G58" s="55">
        <v>0.9</v>
      </c>
      <c r="H58" s="56">
        <v>0.7</v>
      </c>
      <c r="I58" s="4"/>
      <c r="J58" s="4"/>
      <c r="K58" s="4"/>
      <c r="L58" s="4"/>
    </row>
    <row r="59" spans="1:20" x14ac:dyDescent="0.2">
      <c r="A59" s="4"/>
      <c r="B59" s="51">
        <v>22</v>
      </c>
      <c r="C59" s="55">
        <v>0.2</v>
      </c>
      <c r="D59" s="54">
        <v>0.3</v>
      </c>
      <c r="E59" s="55">
        <v>0</v>
      </c>
      <c r="F59" s="54">
        <v>0.8</v>
      </c>
      <c r="G59" s="55">
        <v>0.7</v>
      </c>
      <c r="H59" s="56">
        <v>0.6</v>
      </c>
      <c r="I59" s="4"/>
      <c r="J59" s="4"/>
      <c r="K59" s="4"/>
      <c r="L59" s="4"/>
    </row>
    <row r="60" spans="1:20" x14ac:dyDescent="0.2">
      <c r="A60" s="4"/>
      <c r="B60" s="51">
        <v>23</v>
      </c>
      <c r="C60" s="55">
        <v>0.2</v>
      </c>
      <c r="D60" s="54">
        <v>0.5</v>
      </c>
      <c r="E60" s="55">
        <v>1</v>
      </c>
      <c r="F60" s="54">
        <v>0.1</v>
      </c>
      <c r="G60" s="55">
        <v>0.9</v>
      </c>
      <c r="H60" s="56">
        <v>0.4</v>
      </c>
      <c r="I60" s="4"/>
      <c r="J60" s="4"/>
      <c r="K60" s="4"/>
      <c r="L60" s="4"/>
    </row>
    <row r="61" spans="1:20" x14ac:dyDescent="0.2">
      <c r="A61" s="4"/>
      <c r="B61" s="51">
        <v>24</v>
      </c>
      <c r="C61" s="55">
        <v>0.5</v>
      </c>
      <c r="D61" s="54">
        <v>1</v>
      </c>
      <c r="E61" s="55">
        <v>0.1</v>
      </c>
      <c r="F61" s="54">
        <v>0.7</v>
      </c>
      <c r="G61" s="55">
        <v>0.4</v>
      </c>
      <c r="H61" s="56">
        <v>0.9</v>
      </c>
      <c r="I61" s="4"/>
      <c r="J61" s="4"/>
      <c r="K61" s="4"/>
      <c r="L61" s="4"/>
    </row>
    <row r="62" spans="1:20" x14ac:dyDescent="0.2">
      <c r="A62" s="4"/>
      <c r="B62" s="51">
        <v>25</v>
      </c>
      <c r="C62" s="55">
        <v>0.4</v>
      </c>
      <c r="D62" s="54">
        <v>0.8</v>
      </c>
      <c r="E62" s="55">
        <v>1</v>
      </c>
      <c r="F62" s="54">
        <v>0</v>
      </c>
      <c r="G62" s="55">
        <v>0.6</v>
      </c>
      <c r="H62" s="56">
        <v>0.5</v>
      </c>
      <c r="I62" s="4"/>
      <c r="J62" s="4"/>
      <c r="K62" s="4"/>
      <c r="L62" s="4"/>
    </row>
    <row r="63" spans="1:20" x14ac:dyDescent="0.2">
      <c r="A63" s="4"/>
      <c r="B63" s="51">
        <v>26</v>
      </c>
      <c r="C63" s="55">
        <v>0.3</v>
      </c>
      <c r="D63" s="54">
        <v>0.1</v>
      </c>
      <c r="E63" s="55">
        <v>0.9</v>
      </c>
      <c r="F63" s="54">
        <v>0.4</v>
      </c>
      <c r="G63" s="55">
        <v>0</v>
      </c>
      <c r="H63" s="56">
        <v>0.2</v>
      </c>
      <c r="I63" s="4"/>
      <c r="J63" s="4"/>
      <c r="K63" s="4"/>
      <c r="L63" s="4"/>
    </row>
    <row r="64" spans="1:20" x14ac:dyDescent="0.2">
      <c r="A64" s="4"/>
      <c r="B64" s="51">
        <v>27</v>
      </c>
      <c r="C64" s="55">
        <v>0</v>
      </c>
      <c r="D64" s="54">
        <v>0.5</v>
      </c>
      <c r="E64" s="55">
        <v>0.8</v>
      </c>
      <c r="F64" s="54">
        <v>0.2</v>
      </c>
      <c r="G64" s="55">
        <v>0.3</v>
      </c>
      <c r="H64" s="56">
        <v>0.9</v>
      </c>
      <c r="I64" s="4"/>
      <c r="J64" s="4"/>
      <c r="K64" s="4"/>
      <c r="L64" s="4"/>
    </row>
    <row r="65" spans="1:12" x14ac:dyDescent="0.2">
      <c r="A65" s="4"/>
      <c r="B65" s="51">
        <v>28</v>
      </c>
      <c r="C65" s="55">
        <v>0.3</v>
      </c>
      <c r="D65" s="54">
        <v>0.6</v>
      </c>
      <c r="E65" s="55">
        <v>0.5</v>
      </c>
      <c r="F65" s="54">
        <v>0</v>
      </c>
      <c r="G65" s="55">
        <v>0.1</v>
      </c>
      <c r="H65" s="56">
        <v>0.8</v>
      </c>
      <c r="I65" s="4"/>
      <c r="J65" s="4"/>
      <c r="K65" s="4"/>
      <c r="L65" s="4"/>
    </row>
    <row r="66" spans="1:12" x14ac:dyDescent="0.2">
      <c r="A66" s="4"/>
      <c r="B66" s="51">
        <v>29</v>
      </c>
      <c r="C66" s="55">
        <v>1</v>
      </c>
      <c r="D66" s="54">
        <v>0.7</v>
      </c>
      <c r="E66" s="55">
        <v>0.1</v>
      </c>
      <c r="F66" s="54">
        <v>0.9</v>
      </c>
      <c r="G66" s="55">
        <v>0.3</v>
      </c>
      <c r="H66" s="56">
        <v>0.6</v>
      </c>
      <c r="I66" s="4"/>
      <c r="J66" s="4"/>
      <c r="K66" s="4"/>
      <c r="L66" s="4"/>
    </row>
    <row r="67" spans="1:12" x14ac:dyDescent="0.2">
      <c r="A67" s="4"/>
      <c r="B67" s="51">
        <v>30</v>
      </c>
      <c r="C67" s="55">
        <v>0.7</v>
      </c>
      <c r="D67" s="54">
        <v>0.1</v>
      </c>
      <c r="E67" s="55">
        <v>1</v>
      </c>
      <c r="F67" s="54">
        <v>0.3</v>
      </c>
      <c r="G67" s="55">
        <v>0.6</v>
      </c>
      <c r="H67" s="56">
        <v>0.2</v>
      </c>
      <c r="I67" s="4"/>
      <c r="J67" s="4"/>
      <c r="K67" s="4"/>
      <c r="L67" s="4"/>
    </row>
    <row r="68" spans="1:12" ht="13.5" thickBot="1" x14ac:dyDescent="0.25">
      <c r="A68" s="4"/>
      <c r="B68" s="52">
        <v>31</v>
      </c>
      <c r="C68" s="57">
        <v>0.4</v>
      </c>
      <c r="D68" s="58">
        <v>0.9</v>
      </c>
      <c r="E68" s="57">
        <v>0</v>
      </c>
      <c r="F68" s="58">
        <v>0.6</v>
      </c>
      <c r="G68" s="57">
        <v>0.5</v>
      </c>
      <c r="H68" s="59">
        <v>0.8</v>
      </c>
      <c r="I68" s="4"/>
      <c r="J68" s="4"/>
      <c r="K68" s="4"/>
      <c r="L68" s="4"/>
    </row>
  </sheetData>
  <sheetProtection algorithmName="SHA-512" hashValue="FD6j8c1rdQOLqJoN1NhwEGj14iCoy0y8dpefKzpp8t3ePu7XA9bXxkOfUJwO4d4wTa+iYWXwWT+4ArQiw4ZeOw==" saltValue="NCrptOVl8ydXFvWiyI0zMw==" spinCount="100000" sheet="1" objects="1" scenarios="1"/>
  <mergeCells count="13">
    <mergeCell ref="I8:L8"/>
    <mergeCell ref="A4:A5"/>
    <mergeCell ref="B34:H34"/>
    <mergeCell ref="I15:L15"/>
    <mergeCell ref="I16:J16"/>
    <mergeCell ref="K16:L16"/>
    <mergeCell ref="B4:E5"/>
    <mergeCell ref="K1:L1"/>
    <mergeCell ref="K2:L2"/>
    <mergeCell ref="G4:L5"/>
    <mergeCell ref="F4:F5"/>
    <mergeCell ref="J3:L3"/>
    <mergeCell ref="B3:I3"/>
  </mergeCells>
  <conditionalFormatting sqref="D30:D32 G30:G32">
    <cfRule type="expression" dxfId="0" priority="1" stopIfTrue="1">
      <formula>$E$12=3</formula>
    </cfRule>
  </conditionalFormatting>
  <printOptions horizontalCentered="1"/>
  <pageMargins left="0.39370078740157483" right="0.19685039370078741" top="0.39370078740157483" bottom="0.31496062992125984" header="0.27559055118110237" footer="7.874015748031496E-2"/>
  <pageSetup paperSize="9" scale="75" orientation="portrait" horizontalDpi="300" verticalDpi="300" r:id="rId1"/>
  <headerFooter alignWithMargins="0">
    <oddFooter>&amp;LForm W040 200120 Calculator for Selection of Test Sites to RC 316.10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Site Selection worksheet Active</vt:lpstr>
      <vt:lpstr>'Site Selection worksheet Active'!Print_Area</vt:lpstr>
    </vt:vector>
  </TitlesOfParts>
  <Company>VicRoads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goadw</dc:creator>
  <cp:lastModifiedBy>Patsy Kennedy</cp:lastModifiedBy>
  <cp:lastPrinted>2020-01-16T00:37:08Z</cp:lastPrinted>
  <dcterms:created xsi:type="dcterms:W3CDTF">2010-04-18T04:54:06Z</dcterms:created>
  <dcterms:modified xsi:type="dcterms:W3CDTF">2020-02-03T04:48:16Z</dcterms:modified>
</cp:coreProperties>
</file>